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ԱԱՀ հաշվարկ" sheetId="2" r:id="rId1"/>
    <sheet name="Sheet1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2" l="1"/>
  <c r="E49" i="2"/>
  <c r="D49" i="2"/>
  <c r="E5" i="2"/>
  <c r="E6" i="2"/>
  <c r="D11" i="2"/>
  <c r="E11" i="2"/>
  <c r="D13" i="2"/>
  <c r="E13" i="2"/>
  <c r="D15" i="2"/>
  <c r="E15" i="2"/>
  <c r="E16" i="2"/>
  <c r="E18" i="2"/>
  <c r="D22" i="2"/>
  <c r="D20" i="2"/>
  <c r="D28" i="2"/>
  <c r="D29" i="2"/>
  <c r="D30" i="2"/>
  <c r="D31" i="2"/>
  <c r="D26" i="2"/>
  <c r="D32" i="2"/>
  <c r="D39" i="2"/>
  <c r="E39" i="2"/>
  <c r="D41" i="2"/>
  <c r="E41" i="2"/>
  <c r="D42" i="2"/>
  <c r="E42" i="2"/>
  <c r="D44" i="2"/>
  <c r="E44" i="2"/>
  <c r="D50" i="2"/>
  <c r="D51" i="2"/>
  <c r="D52" i="2"/>
  <c r="D53" i="2"/>
  <c r="D47" i="2"/>
  <c r="E50" i="2"/>
  <c r="E51" i="2"/>
  <c r="E52" i="2"/>
  <c r="E47" i="2"/>
  <c r="D58" i="2" s="1"/>
  <c r="E58" i="2"/>
  <c r="D60" i="2"/>
  <c r="E60" i="2"/>
  <c r="D64" i="2"/>
  <c r="E64" i="2"/>
</calcChain>
</file>

<file path=xl/sharedStrings.xml><?xml version="1.0" encoding="utf-8"?>
<sst xmlns="http://schemas.openxmlformats.org/spreadsheetml/2006/main" count="92" uniqueCount="52">
  <si>
    <r>
      <t>ՄԻԱՍՆԱԿԱՆ ՀԱՇՎԱՐԿ</t>
    </r>
    <r>
      <rPr>
        <b/>
        <sz val="10.5"/>
        <color rgb="FF000000"/>
        <rFont val="Calibri"/>
        <family val="2"/>
        <scheme val="minor"/>
      </rPr>
      <t> ԱՎԵԼԱՑՎԱԾ ԱՐԺԵՔԻ ՀԱՐԿԻ ԵՎ ԱԿՑԻԶԱՅԻՆ ՀԱՐԿԻ</t>
    </r>
  </si>
  <si>
    <r>
      <t>ԲԱԺԻՆ 1. ԱՎԵԼԱՑՎԱԾ</t>
    </r>
    <r>
      <rPr>
        <b/>
        <sz val="10.5"/>
        <color rgb="FF000000"/>
        <rFont val="Calibri"/>
        <family val="2"/>
        <scheme val="minor"/>
      </rPr>
      <t> </t>
    </r>
    <r>
      <rPr>
        <b/>
        <sz val="10.5"/>
        <color rgb="FF000000"/>
        <rFont val="Arial Unicode"/>
        <family val="2"/>
      </rPr>
      <t>ԱՐԺԵՔԻ</t>
    </r>
    <r>
      <rPr>
        <b/>
        <sz val="10.5"/>
        <color rgb="FF000000"/>
        <rFont val="Calibri"/>
        <family val="2"/>
        <scheme val="minor"/>
      </rPr>
      <t> </t>
    </r>
    <r>
      <rPr>
        <b/>
        <sz val="10.5"/>
        <color rgb="FF000000"/>
        <rFont val="Arial Unicode"/>
        <family val="2"/>
      </rPr>
      <t>ՀԱՐԿ</t>
    </r>
  </si>
  <si>
    <r>
      <t>ԱԱՀ-ի</t>
    </r>
    <r>
      <rPr>
        <b/>
        <sz val="10.5"/>
        <color rgb="FF000000"/>
        <rFont val="Calibri"/>
        <family val="2"/>
        <scheme val="minor"/>
      </rPr>
      <t> </t>
    </r>
    <r>
      <rPr>
        <b/>
        <sz val="10.5"/>
        <color rgb="FF000000"/>
        <rFont val="Arial Unicode"/>
        <family val="2"/>
      </rPr>
      <t>կրեդիտ</t>
    </r>
  </si>
  <si>
    <r>
      <t>[Ա].</t>
    </r>
    <r>
      <rPr>
        <sz val="10.5"/>
        <color rgb="FF000000"/>
        <rFont val="Calibri"/>
        <family val="2"/>
        <scheme val="minor"/>
      </rPr>
      <t> </t>
    </r>
  </si>
  <si>
    <r>
      <t>[Բ].</t>
    </r>
    <r>
      <rPr>
        <sz val="10.5"/>
        <color rgb="FF000000"/>
        <rFont val="Calibri"/>
        <family val="2"/>
        <scheme val="minor"/>
      </rPr>
      <t> </t>
    </r>
  </si>
  <si>
    <t>Հարկման բազա</t>
  </si>
  <si>
    <t>ԱԱՀ կրեդիտ</t>
  </si>
  <si>
    <t>7. ԱԱՀ-ի 20% դրույքաչափով հարկվող գործարքների</t>
  </si>
  <si>
    <t>8. Ճշգրտող հարկային հաշիվներով գործարքների</t>
  </si>
  <si>
    <t>X</t>
  </si>
  <si>
    <t>1) նվազեցում</t>
  </si>
  <si>
    <t>2) ավելացում</t>
  </si>
  <si>
    <t>9. ԱԱՀ-ի 16.67% հաշվարկային դրույքաչափով հաշվարկվող</t>
  </si>
  <si>
    <t>10. ԱԱՀ-ի գծով այլ հարկային պարտավորություն</t>
  </si>
  <si>
    <t>11. Մատակարարի անունից դուրս գրված ճշգրտող հարկային հաշիվներով գործարքների</t>
  </si>
  <si>
    <t>12. ԱԱՀ-ի 0-ական դրույքաչափով հարկվող գործարքների, այդ թվում`</t>
  </si>
  <si>
    <t>1) Հարկային օրենսգրքի հոդված</t>
  </si>
  <si>
    <t>2) մաս</t>
  </si>
  <si>
    <t>3) կետ</t>
  </si>
  <si>
    <t>13. ԱԱՀ-ից ազատված գործարքների, այդ թվում`</t>
  </si>
  <si>
    <t>14. Արտոնագրային հարկով հարկվող գործունեությունից, այդ թվում`</t>
  </si>
  <si>
    <t>15. Հաշվարկված ԱԱՀ-ի հարկային պարտավորությունների (ԱԱՀ-ի կրեդիտի) ճշգրտում</t>
  </si>
  <si>
    <t>[Ա]. Ավելացում</t>
  </si>
  <si>
    <t>[Բ]. Պակասեցում</t>
  </si>
  <si>
    <r>
      <t>16.</t>
    </r>
    <r>
      <rPr>
        <b/>
        <sz val="10.5"/>
        <color rgb="FF000000"/>
        <rFont val="Calibri"/>
        <family val="2"/>
        <scheme val="minor"/>
      </rPr>
      <t> </t>
    </r>
    <r>
      <rPr>
        <b/>
        <sz val="10.5"/>
        <color rgb="FF000000"/>
        <rFont val="Arial Unicode"/>
        <family val="2"/>
      </rPr>
      <t>Ընդամենը</t>
    </r>
    <r>
      <rPr>
        <b/>
        <sz val="10.5"/>
        <color rgb="FF000000"/>
        <rFont val="Calibri"/>
        <family val="2"/>
        <scheme val="minor"/>
      </rPr>
      <t> </t>
    </r>
    <r>
      <rPr>
        <b/>
        <sz val="10.5"/>
        <color rgb="FF000000"/>
        <rFont val="Arial Unicode"/>
        <family val="2"/>
      </rPr>
      <t>ԱԱՀ-ի</t>
    </r>
    <r>
      <rPr>
        <b/>
        <sz val="10.5"/>
        <color rgb="FF000000"/>
        <rFont val="Calibri"/>
        <family val="2"/>
        <scheme val="minor"/>
      </rPr>
      <t> </t>
    </r>
    <r>
      <rPr>
        <b/>
        <sz val="10.5"/>
        <color rgb="FF000000"/>
        <rFont val="Arial Unicode"/>
        <family val="2"/>
      </rPr>
      <t>կրեդիտ</t>
    </r>
  </si>
  <si>
    <t>[Ա]. Հարկման բազա</t>
  </si>
  <si>
    <t>[Բ]. ԱԱՀ կրեդիտ</t>
  </si>
  <si>
    <t>[Ա]=([7.Ա]-[8.1Ա]+[8.2Ա]+([9.Ա]-[9.Բ])+[12.Ա]+[13.Ա]+[14.Ա]    [Բ]=([7.Բ]-[8.1Բ]+[8.2Բ]+[9.Բ]+[10.Բ]-[11.1Բ]+[11.2Բ]+[15.Ա]-[15.Բ]</t>
  </si>
  <si>
    <r>
      <t>ԱԱՀ-ի</t>
    </r>
    <r>
      <rPr>
        <b/>
        <sz val="10.5"/>
        <color rgb="FF000000"/>
        <rFont val="Calibri"/>
        <family val="2"/>
        <scheme val="minor"/>
      </rPr>
      <t> </t>
    </r>
    <r>
      <rPr>
        <b/>
        <sz val="10.5"/>
        <color rgb="FF000000"/>
        <rFont val="Arial Unicode"/>
        <family val="2"/>
      </rPr>
      <t>դեբետ</t>
    </r>
  </si>
  <si>
    <t>[Ա]. Արժեք</t>
  </si>
  <si>
    <t>[Բ].ԱԱՀ դեբետ</t>
  </si>
  <si>
    <t>17. ՀՀ տարածք ներմուծված ապրանքների</t>
  </si>
  <si>
    <t>18. ՀՀ տարածքում ձեռք բերված ապրանքների և ծառայությունների</t>
  </si>
  <si>
    <t>19. Ձեռքբերումներին վերաբերող ճշգրտող հարկային հաշիվներով գործարքների</t>
  </si>
  <si>
    <t>20. Հաշվանցման (պակասեցման) ենթակա ԱԱՀ-ի գումարի ճշգրտման ընդհանուր գումարը, այդ թվում` ըստ ճշգրտման հիմքերի.</t>
  </si>
  <si>
    <t>21. Ընդամենը ԱԱՀ-ի դեբետ ([17.Բ]+[18.Բ]-[19.1Բ]+[19.2Բ]+[20.Ա]-[20.Բ])</t>
  </si>
  <si>
    <t>[Ա]. դրական</t>
  </si>
  <si>
    <t>[Բ]. բացասական</t>
  </si>
  <si>
    <t>Եթե գործողության արդյունքը`</t>
  </si>
  <si>
    <t>- հավասար է 0-ի` [Ա] և [Բ] վանդակներում լրացվում է «0»</t>
  </si>
  <si>
    <t>- դրական է` լրացվում է [Ա] վանդակը,</t>
  </si>
  <si>
    <t>- բացասական է` լրացվում է [Բ] վանդակը</t>
  </si>
  <si>
    <t>22. Ներմուծված այն ապրանքների, որոնց մասով հարկային օրենսգրքի 79-րդ հոդվածի համաձայն առաջանում է պետական բյուջե վճարման ենթակա ԱԱՀ-ի գումար</t>
  </si>
  <si>
    <t>[Բ]. Հաշվարկված ԱԱՀ գումար</t>
  </si>
  <si>
    <t>23. Հաշվետու ժամանակաշրջանի համար հաշվարկված ԱԱՀ</t>
  </si>
  <si>
    <t>[Ա]. Պետական բյուջե վճարման ենթակա ԱԱՀ-ի գումար</t>
  </si>
  <si>
    <t>[Բ]. Պետական բյուջեից փոխհատուցման ենթակա ԱԱՀ-ի գումար</t>
  </si>
  <si>
    <t>- եթե լրացված է [21.Ա] վանդակը` ապա ([16.Բ] - [21.Ա]),</t>
  </si>
  <si>
    <t>- եթե լրացված է [21.Բ] վանդակը` ապա ([16. Բ] + [21.Բ ]):</t>
  </si>
  <si>
    <t>Եթե նշված գործողության արդյունքը դրական է` լրացվում է [Ա] վանդակը, եթե բացասական` լրացվում է [Բ] վանդակը, եթե հավասար է 0-ի` [Ա] և [Բ] վանդակներում լրացվում է «0»:</t>
  </si>
  <si>
    <t>Սկզբի ամսաթիվ</t>
  </si>
  <si>
    <t>Վերջին ամսաթիվ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</si>
</sst>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rgb="FF000000"/>
      <name val="Arial Unicode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Arial Unicode"/>
      <family val="2"/>
    </font>
    <font>
      <sz val="10.5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000000"/>
      <name val="Arial Unicode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262626"/>
      </left>
      <right/>
      <top style="medium">
        <color rgb="FF262626"/>
      </top>
      <bottom/>
      <diagonal/>
    </border>
    <border>
      <left/>
      <right/>
      <top style="medium">
        <color rgb="FF262626"/>
      </top>
      <bottom/>
      <diagonal/>
    </border>
    <border>
      <left/>
      <right style="medium">
        <color rgb="FF262626"/>
      </right>
      <top style="medium">
        <color rgb="FF26262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4" fontId="0" fillId="0" borderId="0" xfId="0" applyNumberFormat="1"/>
    <xf numFmtId="4" fontId="4" fillId="0" borderId="4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4" fontId="8" fillId="0" borderId="0" xfId="0" applyNumberFormat="1" applyFont="1"/>
    <xf numFmtId="0" fontId="4" fillId="2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rmenian%20Software/AS%20Wages%204.0/ASEnterpriseAddIn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Sheet"/>
      <sheetName val="ASEnterpriseAddIn"/>
    </sheetNames>
    <definedNames>
      <definedName name="f"/>
      <definedName name="getpar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selection activeCell="D6" sqref="D6"/>
    </sheetView>
  </sheetViews>
  <sheetFormatPr defaultRowHeight="15" x14ac:dyDescent="0.25"/>
  <cols>
    <col min="1" max="1" width="31.5703125" customWidth="1"/>
    <col min="2" max="2" width="7.28515625" bestFit="1" customWidth="1"/>
    <col min="3" max="3" width="30.85546875" customWidth="1"/>
    <col min="4" max="4" width="25.42578125" customWidth="1"/>
    <col min="5" max="5" width="24.42578125" customWidth="1"/>
    <col min="6" max="6" width="13.85546875" bestFit="1" customWidth="1"/>
    <col min="7" max="7" width="14.5703125" bestFit="1" customWidth="1"/>
    <col min="8" max="8" width="13.85546875" bestFit="1" customWidth="1"/>
  </cols>
  <sheetData>
    <row r="1" spans="1:5" ht="15" customHeight="1" x14ac:dyDescent="0.25"/>
    <row r="2" spans="1:5" ht="15.75" customHeight="1" x14ac:dyDescent="0.25">
      <c r="B2" s="23" t="s">
        <v>0</v>
      </c>
      <c r="C2" s="23"/>
      <c r="D2" s="23"/>
    </row>
    <row r="3" spans="1:5" x14ac:dyDescent="0.25">
      <c r="B3" s="23"/>
      <c r="C3" s="23"/>
      <c r="D3" s="23"/>
    </row>
    <row r="4" spans="1:5" x14ac:dyDescent="0.25">
      <c r="B4" s="1"/>
      <c r="C4" s="1"/>
    </row>
    <row r="5" spans="1:5" x14ac:dyDescent="0.25">
      <c r="D5" s="10" t="s">
        <v>50</v>
      </c>
      <c r="E5" s="11">
        <f>[1]!getpar("DF")</f>
        <v>42005</v>
      </c>
    </row>
    <row r="6" spans="1:5" x14ac:dyDescent="0.25">
      <c r="D6" s="10" t="s">
        <v>51</v>
      </c>
      <c r="E6" s="11">
        <f>[1]!getpar("DL")</f>
        <v>42035</v>
      </c>
    </row>
    <row r="7" spans="1:5" ht="15.75" thickBot="1" x14ac:dyDescent="0.3"/>
    <row r="8" spans="1:5" x14ac:dyDescent="0.25">
      <c r="A8" s="24" t="s">
        <v>1</v>
      </c>
      <c r="B8" s="25"/>
      <c r="C8" s="25"/>
      <c r="D8" s="25"/>
      <c r="E8" s="26"/>
    </row>
    <row r="9" spans="1:5" x14ac:dyDescent="0.25">
      <c r="A9" s="20" t="s">
        <v>2</v>
      </c>
      <c r="B9" s="20"/>
      <c r="C9" s="20"/>
      <c r="D9" s="2" t="s">
        <v>3</v>
      </c>
      <c r="E9" s="2" t="s">
        <v>4</v>
      </c>
    </row>
    <row r="10" spans="1:5" x14ac:dyDescent="0.25">
      <c r="A10" s="20"/>
      <c r="B10" s="20"/>
      <c r="C10" s="20"/>
      <c r="D10" s="2" t="s">
        <v>5</v>
      </c>
      <c r="E10" s="2" t="s">
        <v>6</v>
      </c>
    </row>
    <row r="11" spans="1:5" ht="20.100000000000001" customHeight="1" x14ac:dyDescent="0.25">
      <c r="A11" s="12" t="s">
        <v>7</v>
      </c>
      <c r="B11" s="12"/>
      <c r="C11" s="12"/>
      <c r="D11" s="3">
        <f>[1]!f("06/1100a")</f>
        <v>240564568.84999999</v>
      </c>
      <c r="E11" s="3">
        <f>[1]!f("06/1100b")</f>
        <v>48112913.770000003</v>
      </c>
    </row>
    <row r="12" spans="1:5" ht="20.100000000000001" customHeight="1" x14ac:dyDescent="0.25">
      <c r="A12" s="27" t="s">
        <v>8</v>
      </c>
      <c r="B12" s="27"/>
      <c r="C12" s="27"/>
      <c r="D12" s="4" t="s">
        <v>9</v>
      </c>
      <c r="E12" s="4" t="s">
        <v>9</v>
      </c>
    </row>
    <row r="13" spans="1:5" ht="20.100000000000001" customHeight="1" x14ac:dyDescent="0.25">
      <c r="A13" s="12" t="s">
        <v>10</v>
      </c>
      <c r="B13" s="12"/>
      <c r="C13" s="12"/>
      <c r="D13" s="4">
        <f>[1]!f("06/1110a")</f>
        <v>0</v>
      </c>
      <c r="E13" s="4">
        <f>[1]!f("06/1110b")</f>
        <v>0</v>
      </c>
    </row>
    <row r="14" spans="1:5" ht="20.100000000000001" customHeight="1" x14ac:dyDescent="0.25">
      <c r="A14" s="12" t="s">
        <v>11</v>
      </c>
      <c r="B14" s="12"/>
      <c r="C14" s="12"/>
      <c r="D14" s="4">
        <v>0</v>
      </c>
      <c r="E14" s="4">
        <v>0</v>
      </c>
    </row>
    <row r="15" spans="1:5" ht="20.100000000000001" customHeight="1" x14ac:dyDescent="0.25">
      <c r="A15" s="12" t="s">
        <v>12</v>
      </c>
      <c r="B15" s="12"/>
      <c r="C15" s="12"/>
      <c r="D15" s="5">
        <f>[1]!f("06/1200a")</f>
        <v>730317566.05060005</v>
      </c>
      <c r="E15" s="5">
        <f>[1]!f("06/1200b")</f>
        <v>121743938.2606</v>
      </c>
    </row>
    <row r="16" spans="1:5" ht="20.100000000000001" customHeight="1" x14ac:dyDescent="0.25">
      <c r="A16" s="12" t="s">
        <v>13</v>
      </c>
      <c r="B16" s="12"/>
      <c r="C16" s="12"/>
      <c r="D16" s="4" t="s">
        <v>9</v>
      </c>
      <c r="E16" s="5">
        <f>[1]!f("06/1300b")</f>
        <v>17328453.659400001</v>
      </c>
    </row>
    <row r="17" spans="1:5" ht="30" customHeight="1" x14ac:dyDescent="0.25">
      <c r="A17" s="27" t="s">
        <v>14</v>
      </c>
      <c r="B17" s="27"/>
      <c r="C17" s="27"/>
      <c r="D17" s="4" t="s">
        <v>9</v>
      </c>
      <c r="E17" s="4" t="s">
        <v>9</v>
      </c>
    </row>
    <row r="18" spans="1:5" ht="20.100000000000001" customHeight="1" x14ac:dyDescent="0.25">
      <c r="A18" s="12" t="s">
        <v>10</v>
      </c>
      <c r="B18" s="12"/>
      <c r="C18" s="12"/>
      <c r="D18" s="4" t="s">
        <v>9</v>
      </c>
      <c r="E18" s="4">
        <f>[1]!f("06/1310b")</f>
        <v>0</v>
      </c>
    </row>
    <row r="19" spans="1:5" ht="20.100000000000001" customHeight="1" x14ac:dyDescent="0.25">
      <c r="A19" s="12" t="s">
        <v>11</v>
      </c>
      <c r="B19" s="12"/>
      <c r="C19" s="12"/>
      <c r="D19" s="4" t="s">
        <v>9</v>
      </c>
      <c r="E19" s="4">
        <v>0</v>
      </c>
    </row>
    <row r="20" spans="1:5" ht="20.100000000000001" customHeight="1" x14ac:dyDescent="0.25">
      <c r="A20" s="12" t="s">
        <v>15</v>
      </c>
      <c r="B20" s="12"/>
      <c r="C20" s="12"/>
      <c r="D20" s="5">
        <f>SUM(D22:D25)</f>
        <v>188860068.18000001</v>
      </c>
      <c r="E20" s="4" t="s">
        <v>9</v>
      </c>
    </row>
    <row r="21" spans="1:5" ht="20.100000000000001" customHeight="1" x14ac:dyDescent="0.25">
      <c r="A21" s="2" t="s">
        <v>16</v>
      </c>
      <c r="B21" s="2" t="s">
        <v>17</v>
      </c>
      <c r="C21" s="2" t="s">
        <v>18</v>
      </c>
      <c r="D21" s="4" t="s">
        <v>9</v>
      </c>
      <c r="E21" s="4" t="s">
        <v>9</v>
      </c>
    </row>
    <row r="22" spans="1:5" ht="20.100000000000001" customHeight="1" x14ac:dyDescent="0.25">
      <c r="A22" s="6"/>
      <c r="B22" s="6"/>
      <c r="C22" s="6"/>
      <c r="D22" s="5">
        <f>[1]!f("06/0900a")</f>
        <v>188860068.18000001</v>
      </c>
      <c r="E22" s="4" t="s">
        <v>9</v>
      </c>
    </row>
    <row r="23" spans="1:5" ht="20.100000000000001" customHeight="1" x14ac:dyDescent="0.25">
      <c r="A23" s="6"/>
      <c r="B23" s="6"/>
      <c r="C23" s="6"/>
      <c r="D23" s="4">
        <v>0</v>
      </c>
      <c r="E23" s="4" t="s">
        <v>9</v>
      </c>
    </row>
    <row r="24" spans="1:5" ht="20.100000000000001" customHeight="1" x14ac:dyDescent="0.25">
      <c r="A24" s="6"/>
      <c r="B24" s="6"/>
      <c r="C24" s="6"/>
      <c r="D24" s="4">
        <v>0</v>
      </c>
      <c r="E24" s="4" t="s">
        <v>9</v>
      </c>
    </row>
    <row r="25" spans="1:5" ht="20.100000000000001" customHeight="1" x14ac:dyDescent="0.25">
      <c r="A25" s="6"/>
      <c r="B25" s="6"/>
      <c r="C25" s="6"/>
      <c r="D25" s="4">
        <v>0</v>
      </c>
      <c r="E25" s="4" t="s">
        <v>9</v>
      </c>
    </row>
    <row r="26" spans="1:5" ht="25.5" customHeight="1" x14ac:dyDescent="0.25">
      <c r="A26" s="12" t="s">
        <v>19</v>
      </c>
      <c r="B26" s="12"/>
      <c r="C26" s="12"/>
      <c r="D26" s="5">
        <f>SUM(D28:D31)</f>
        <v>2260803</v>
      </c>
      <c r="E26" s="4" t="s">
        <v>9</v>
      </c>
    </row>
    <row r="27" spans="1:5" ht="20.100000000000001" customHeight="1" x14ac:dyDescent="0.25">
      <c r="A27" s="2" t="s">
        <v>16</v>
      </c>
      <c r="B27" s="2" t="s">
        <v>17</v>
      </c>
      <c r="C27" s="2" t="s">
        <v>18</v>
      </c>
      <c r="D27" s="4" t="s">
        <v>9</v>
      </c>
      <c r="E27" s="4" t="s">
        <v>9</v>
      </c>
    </row>
    <row r="28" spans="1:5" ht="20.100000000000001" customHeight="1" x14ac:dyDescent="0.25">
      <c r="A28" s="6"/>
      <c r="B28" s="6"/>
      <c r="C28" s="6"/>
      <c r="D28" s="5">
        <f>[1]!f("06/0801a")</f>
        <v>2260803</v>
      </c>
      <c r="E28" s="4" t="s">
        <v>9</v>
      </c>
    </row>
    <row r="29" spans="1:5" ht="20.100000000000001" customHeight="1" x14ac:dyDescent="0.25">
      <c r="A29" s="6"/>
      <c r="B29" s="6"/>
      <c r="C29" s="6"/>
      <c r="D29" s="4">
        <f>[1]!f("06/0802a")</f>
        <v>0</v>
      </c>
      <c r="E29" s="4" t="s">
        <v>9</v>
      </c>
    </row>
    <row r="30" spans="1:5" ht="20.100000000000001" customHeight="1" x14ac:dyDescent="0.25">
      <c r="A30" s="6"/>
      <c r="B30" s="6"/>
      <c r="C30" s="6"/>
      <c r="D30" s="4">
        <f>[1]!f("06/0803a")</f>
        <v>0</v>
      </c>
      <c r="E30" s="4" t="s">
        <v>9</v>
      </c>
    </row>
    <row r="31" spans="1:5" ht="20.100000000000001" customHeight="1" x14ac:dyDescent="0.25">
      <c r="A31" s="6"/>
      <c r="B31" s="6"/>
      <c r="C31" s="6"/>
      <c r="D31" s="4">
        <f>[1]!f("06/0804a")</f>
        <v>0</v>
      </c>
      <c r="E31" s="4" t="s">
        <v>9</v>
      </c>
    </row>
    <row r="32" spans="1:5" ht="20.100000000000001" customHeight="1" x14ac:dyDescent="0.25">
      <c r="A32" s="12" t="s">
        <v>20</v>
      </c>
      <c r="B32" s="12"/>
      <c r="C32" s="12"/>
      <c r="D32" s="4">
        <f>[1]!f("06/1010a")</f>
        <v>0</v>
      </c>
      <c r="E32" s="4" t="s">
        <v>9</v>
      </c>
    </row>
    <row r="33" spans="1:7" ht="20.100000000000001" customHeight="1" x14ac:dyDescent="0.25">
      <c r="A33" s="21"/>
      <c r="B33" s="21"/>
      <c r="C33" s="21"/>
      <c r="D33" s="7"/>
      <c r="E33" s="4" t="s">
        <v>9</v>
      </c>
    </row>
    <row r="34" spans="1:7" ht="20.100000000000001" customHeight="1" x14ac:dyDescent="0.25">
      <c r="A34" s="21"/>
      <c r="B34" s="21"/>
      <c r="C34" s="21"/>
      <c r="D34" s="7"/>
      <c r="E34" s="4" t="s">
        <v>9</v>
      </c>
    </row>
    <row r="35" spans="1:7" ht="20.100000000000001" customHeight="1" x14ac:dyDescent="0.25">
      <c r="A35" s="12" t="s">
        <v>21</v>
      </c>
      <c r="B35" s="12"/>
      <c r="C35" s="12"/>
      <c r="D35" s="4" t="s">
        <v>22</v>
      </c>
      <c r="E35" s="4" t="s">
        <v>23</v>
      </c>
    </row>
    <row r="36" spans="1:7" ht="20.100000000000001" customHeight="1" x14ac:dyDescent="0.25">
      <c r="A36" s="12"/>
      <c r="B36" s="12"/>
      <c r="C36" s="12"/>
      <c r="D36" s="4">
        <v>0</v>
      </c>
      <c r="E36" s="4">
        <v>0</v>
      </c>
    </row>
    <row r="37" spans="1:7" ht="20.100000000000001" customHeight="1" x14ac:dyDescent="0.25">
      <c r="A37" s="22" t="s">
        <v>24</v>
      </c>
      <c r="B37" s="22"/>
      <c r="C37" s="22"/>
      <c r="D37" s="13" t="s">
        <v>25</v>
      </c>
      <c r="E37" s="13" t="s">
        <v>26</v>
      </c>
    </row>
    <row r="38" spans="1:7" ht="20.100000000000001" customHeight="1" x14ac:dyDescent="0.25">
      <c r="A38" s="14" t="s">
        <v>27</v>
      </c>
      <c r="B38" s="15"/>
      <c r="C38" s="16"/>
      <c r="D38" s="13"/>
      <c r="E38" s="13"/>
    </row>
    <row r="39" spans="1:7" ht="20.100000000000001" customHeight="1" x14ac:dyDescent="0.25">
      <c r="A39" s="17"/>
      <c r="B39" s="18"/>
      <c r="C39" s="19"/>
      <c r="D39" s="5">
        <f>D11-D13+D14+D15-E15+D20+D26+D32</f>
        <v>1040259067.8200002</v>
      </c>
      <c r="E39" s="5">
        <f>E11-E13+E14+E15+E16-E18+E19+D36-E36</f>
        <v>187185305.69</v>
      </c>
    </row>
    <row r="40" spans="1:7" ht="20.100000000000001" customHeight="1" x14ac:dyDescent="0.25">
      <c r="A40" s="20" t="s">
        <v>28</v>
      </c>
      <c r="B40" s="20"/>
      <c r="C40" s="20"/>
      <c r="D40" s="4" t="s">
        <v>29</v>
      </c>
      <c r="E40" s="4" t="s">
        <v>30</v>
      </c>
    </row>
    <row r="41" spans="1:7" ht="20.100000000000001" customHeight="1" x14ac:dyDescent="0.25">
      <c r="A41" s="12" t="s">
        <v>31</v>
      </c>
      <c r="B41" s="12"/>
      <c r="C41" s="12"/>
      <c r="D41" s="5">
        <f>[1]!f("06/1500a")</f>
        <v>12330727</v>
      </c>
      <c r="E41" s="5">
        <f>[1]!f("06/1500b")</f>
        <v>1423564</v>
      </c>
    </row>
    <row r="42" spans="1:7" ht="20.100000000000001" customHeight="1" x14ac:dyDescent="0.25">
      <c r="A42" s="12" t="s">
        <v>32</v>
      </c>
      <c r="B42" s="12"/>
      <c r="C42" s="12"/>
      <c r="D42" s="5">
        <f>[1]!f("06/1600a")</f>
        <v>325265093.39999998</v>
      </c>
      <c r="E42" s="5">
        <f>[1]!f("06/1600b")</f>
        <v>65053018.68</v>
      </c>
    </row>
    <row r="43" spans="1:7" ht="30" customHeight="1" x14ac:dyDescent="0.25">
      <c r="A43" s="12" t="s">
        <v>33</v>
      </c>
      <c r="B43" s="12"/>
      <c r="C43" s="12"/>
      <c r="D43" s="4" t="s">
        <v>9</v>
      </c>
      <c r="E43" s="4" t="s">
        <v>9</v>
      </c>
    </row>
    <row r="44" spans="1:7" ht="20.100000000000001" customHeight="1" x14ac:dyDescent="0.25">
      <c r="A44" s="12" t="s">
        <v>10</v>
      </c>
      <c r="B44" s="12"/>
      <c r="C44" s="12"/>
      <c r="D44" s="5">
        <f>[1]!f("06/1630a")</f>
        <v>0</v>
      </c>
      <c r="E44" s="5">
        <f>[1]!f("06/1630b")</f>
        <v>0</v>
      </c>
    </row>
    <row r="45" spans="1:7" ht="20.100000000000001" customHeight="1" x14ac:dyDescent="0.25">
      <c r="A45" s="12" t="s">
        <v>11</v>
      </c>
      <c r="B45" s="12"/>
      <c r="C45" s="12"/>
      <c r="D45" s="5">
        <v>0</v>
      </c>
      <c r="E45" s="5">
        <v>0</v>
      </c>
    </row>
    <row r="46" spans="1:7" ht="20.100000000000001" customHeight="1" x14ac:dyDescent="0.25">
      <c r="A46" s="12" t="s">
        <v>34</v>
      </c>
      <c r="B46" s="12"/>
      <c r="C46" s="12"/>
      <c r="D46" s="4" t="s">
        <v>22</v>
      </c>
      <c r="E46" s="4" t="s">
        <v>23</v>
      </c>
    </row>
    <row r="47" spans="1:7" ht="20.100000000000001" customHeight="1" x14ac:dyDescent="0.25">
      <c r="A47" s="12"/>
      <c r="B47" s="12"/>
      <c r="C47" s="12"/>
      <c r="D47" s="5">
        <f>SUM(D49:D53)</f>
        <v>261096719.21000001</v>
      </c>
      <c r="E47" s="5">
        <f>SUM(E49:E53)</f>
        <v>144474</v>
      </c>
      <c r="F47" s="8"/>
      <c r="G47" s="8"/>
    </row>
    <row r="48" spans="1:7" ht="20.100000000000001" customHeight="1" x14ac:dyDescent="0.25">
      <c r="A48" s="2" t="s">
        <v>16</v>
      </c>
      <c r="B48" s="2" t="s">
        <v>17</v>
      </c>
      <c r="C48" s="2" t="s">
        <v>18</v>
      </c>
      <c r="D48" s="4" t="s">
        <v>9</v>
      </c>
      <c r="E48" s="4" t="s">
        <v>9</v>
      </c>
    </row>
    <row r="49" spans="1:8" ht="20.100000000000001" customHeight="1" x14ac:dyDescent="0.25">
      <c r="A49" s="6"/>
      <c r="B49" s="6"/>
      <c r="C49" s="6"/>
      <c r="D49" s="5">
        <f>[1]!f("06/1621a")</f>
        <v>261096719.21000001</v>
      </c>
      <c r="E49" s="5">
        <f>[1]!f("06/1621b")</f>
        <v>0</v>
      </c>
    </row>
    <row r="50" spans="1:8" ht="20.100000000000001" customHeight="1" x14ac:dyDescent="0.25">
      <c r="A50" s="6"/>
      <c r="B50" s="6"/>
      <c r="C50" s="6"/>
      <c r="D50" s="5">
        <f>[1]!f("06/1622a")</f>
        <v>0</v>
      </c>
      <c r="E50" s="9">
        <f>[1]!f("06/1622b")</f>
        <v>0</v>
      </c>
    </row>
    <row r="51" spans="1:8" ht="20.100000000000001" customHeight="1" x14ac:dyDescent="0.25">
      <c r="A51" s="6"/>
      <c r="B51" s="6"/>
      <c r="C51" s="6"/>
      <c r="D51" s="5">
        <f>[1]!f("06/1623a")</f>
        <v>0</v>
      </c>
      <c r="E51" s="9">
        <f>[1]!f("06/1623b")</f>
        <v>0</v>
      </c>
    </row>
    <row r="52" spans="1:8" ht="20.100000000000001" customHeight="1" x14ac:dyDescent="0.25">
      <c r="A52" s="6"/>
      <c r="B52" s="6"/>
      <c r="C52" s="6"/>
      <c r="D52" s="5">
        <f>[1]!f("06/1624a")</f>
        <v>0</v>
      </c>
      <c r="E52" s="9">
        <f>[1]!f("06/1624b")</f>
        <v>144474</v>
      </c>
    </row>
    <row r="53" spans="1:8" ht="20.100000000000001" customHeight="1" x14ac:dyDescent="0.25">
      <c r="A53" s="6"/>
      <c r="B53" s="6"/>
      <c r="C53" s="6"/>
      <c r="D53" s="5">
        <f>[1]!f("06/1625a")</f>
        <v>0</v>
      </c>
      <c r="E53" s="5">
        <f>[1]!f("06/1625b")</f>
        <v>0</v>
      </c>
      <c r="H53" s="8"/>
    </row>
    <row r="54" spans="1:8" ht="20.100000000000001" customHeight="1" x14ac:dyDescent="0.25">
      <c r="A54" s="12" t="s">
        <v>35</v>
      </c>
      <c r="B54" s="12"/>
      <c r="C54" s="12"/>
      <c r="D54" s="13" t="s">
        <v>36</v>
      </c>
      <c r="E54" s="13" t="s">
        <v>37</v>
      </c>
    </row>
    <row r="55" spans="1:8" ht="20.100000000000001" customHeight="1" x14ac:dyDescent="0.25">
      <c r="A55" s="12" t="s">
        <v>38</v>
      </c>
      <c r="B55" s="12"/>
      <c r="C55" s="12"/>
      <c r="D55" s="13"/>
      <c r="E55" s="13"/>
    </row>
    <row r="56" spans="1:8" ht="20.100000000000001" customHeight="1" x14ac:dyDescent="0.25">
      <c r="A56" s="12" t="s">
        <v>39</v>
      </c>
      <c r="B56" s="12"/>
      <c r="C56" s="12"/>
      <c r="D56" s="13"/>
      <c r="E56" s="13"/>
    </row>
    <row r="57" spans="1:8" ht="20.100000000000001" customHeight="1" x14ac:dyDescent="0.25">
      <c r="A57" s="12" t="s">
        <v>40</v>
      </c>
      <c r="B57" s="12"/>
      <c r="C57" s="12"/>
      <c r="D57" s="13"/>
      <c r="E57" s="13"/>
    </row>
    <row r="58" spans="1:8" ht="20.100000000000001" customHeight="1" x14ac:dyDescent="0.25">
      <c r="A58" s="12" t="s">
        <v>41</v>
      </c>
      <c r="B58" s="12"/>
      <c r="C58" s="12"/>
      <c r="D58" s="5">
        <f>IF((E41+E42+D47-E47-E44+E45)&gt;0, (E41+E42+D47-E47-E44+E45), 0)</f>
        <v>327428827.88999999</v>
      </c>
      <c r="E58" s="5">
        <f>IF((F41+F42+E47-F47-F44+F45)&lt;0, (F41+F42+E47-F47-F44+F45)*-1, 0)</f>
        <v>0</v>
      </c>
    </row>
    <row r="59" spans="1:8" ht="29.25" customHeight="1" x14ac:dyDescent="0.25">
      <c r="A59" s="12" t="s">
        <v>42</v>
      </c>
      <c r="B59" s="12"/>
      <c r="C59" s="12"/>
      <c r="D59" s="4" t="s">
        <v>25</v>
      </c>
      <c r="E59" s="4" t="s">
        <v>43</v>
      </c>
    </row>
    <row r="60" spans="1:8" ht="20.100000000000001" customHeight="1" x14ac:dyDescent="0.25">
      <c r="A60" s="12"/>
      <c r="B60" s="12"/>
      <c r="C60" s="12"/>
      <c r="D60" s="4">
        <f>[1]!f("06/1800a")</f>
        <v>0</v>
      </c>
      <c r="E60" s="4">
        <f>[1]!f("06/1800b")</f>
        <v>0</v>
      </c>
    </row>
    <row r="61" spans="1:8" ht="20.100000000000001" customHeight="1" x14ac:dyDescent="0.25">
      <c r="A61" s="12" t="s">
        <v>44</v>
      </c>
      <c r="B61" s="12"/>
      <c r="C61" s="12"/>
      <c r="D61" s="13" t="s">
        <v>45</v>
      </c>
      <c r="E61" s="13" t="s">
        <v>46</v>
      </c>
    </row>
    <row r="62" spans="1:8" ht="20.100000000000001" customHeight="1" x14ac:dyDescent="0.25">
      <c r="A62" s="12" t="s">
        <v>47</v>
      </c>
      <c r="B62" s="12"/>
      <c r="C62" s="12"/>
      <c r="D62" s="13"/>
      <c r="E62" s="13"/>
    </row>
    <row r="63" spans="1:8" ht="20.100000000000001" customHeight="1" x14ac:dyDescent="0.25">
      <c r="A63" s="12" t="s">
        <v>48</v>
      </c>
      <c r="B63" s="12"/>
      <c r="C63" s="12"/>
      <c r="D63" s="13"/>
      <c r="E63" s="13"/>
    </row>
    <row r="64" spans="1:8" ht="51.75" customHeight="1" x14ac:dyDescent="0.25">
      <c r="A64" s="12" t="s">
        <v>49</v>
      </c>
      <c r="B64" s="12"/>
      <c r="C64" s="12"/>
      <c r="D64" s="5">
        <f>IF((E39-D58+E58)&gt;0, (E39-D58+E58),0)</f>
        <v>0</v>
      </c>
      <c r="E64" s="5">
        <f>IF((E39-D58+E58)&lt;0, (E39-D58+E58)*-1,0)</f>
        <v>140243522.19999999</v>
      </c>
    </row>
    <row r="65" ht="25.5" customHeight="1" x14ac:dyDescent="0.25"/>
  </sheetData>
  <mergeCells count="43">
    <mergeCell ref="A19:C19"/>
    <mergeCell ref="B2:D3"/>
    <mergeCell ref="A8:E8"/>
    <mergeCell ref="A9:C10"/>
    <mergeCell ref="A11:C11"/>
    <mergeCell ref="A12:C12"/>
    <mergeCell ref="A13:C13"/>
    <mergeCell ref="A14:C14"/>
    <mergeCell ref="A15:C15"/>
    <mergeCell ref="A16:C16"/>
    <mergeCell ref="A17:C17"/>
    <mergeCell ref="A18:C18"/>
    <mergeCell ref="A41:C41"/>
    <mergeCell ref="A20:C20"/>
    <mergeCell ref="A26:C26"/>
    <mergeCell ref="A32:C32"/>
    <mergeCell ref="A33:C33"/>
    <mergeCell ref="A34:C34"/>
    <mergeCell ref="A35:C36"/>
    <mergeCell ref="A37:C37"/>
    <mergeCell ref="D37:D38"/>
    <mergeCell ref="E37:E38"/>
    <mergeCell ref="A38:C39"/>
    <mergeCell ref="A40:C40"/>
    <mergeCell ref="A58:C58"/>
    <mergeCell ref="A42:C42"/>
    <mergeCell ref="A43:C43"/>
    <mergeCell ref="A44:C44"/>
    <mergeCell ref="A45:C45"/>
    <mergeCell ref="A46:C47"/>
    <mergeCell ref="A54:C54"/>
    <mergeCell ref="D54:D57"/>
    <mergeCell ref="E54:E57"/>
    <mergeCell ref="A55:C55"/>
    <mergeCell ref="A56:C56"/>
    <mergeCell ref="A57:C57"/>
    <mergeCell ref="A64:C64"/>
    <mergeCell ref="A59:C60"/>
    <mergeCell ref="A61:C61"/>
    <mergeCell ref="D61:D63"/>
    <mergeCell ref="E61:E63"/>
    <mergeCell ref="A62:C62"/>
    <mergeCell ref="A63:C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ԱԱՀ հաշվարկ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Anush Mikayelyan</dc:creator>
  <cp:lastModifiedBy>Samvel Grigoryan</cp:lastModifiedBy>
  <dcterms:created xsi:type="dcterms:W3CDTF">2018-02-16T08:23:36Z</dcterms:created>
  <dcterms:modified xsi:type="dcterms:W3CDTF">2018-02-23T13:05:54Z</dcterms:modified>
</cp:coreProperties>
</file>